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2" activeTab="5"/>
  </bookViews>
  <sheets>
    <sheet name="Total Klorofil" sheetId="1" r:id="rId1"/>
    <sheet name="Asam Salisilat" sheetId="2" r:id="rId2"/>
    <sheet name="Profil Protein" sheetId="3" r:id="rId3"/>
    <sheet name="Masa Inkubasi" sheetId="4" r:id="rId4"/>
    <sheet name="Intensitas Penyakit" sheetId="5" r:id="rId5"/>
    <sheet name="Penilaian Ketahanan Tanaman" sheetId="6" r:id="rId6"/>
  </sheets>
  <calcPr calcId="145621"/>
  <fileRecoveryPr repairLoad="1"/>
</workbook>
</file>

<file path=xl/calcChain.xml><?xml version="1.0" encoding="utf-8"?>
<calcChain xmlns="http://schemas.openxmlformats.org/spreadsheetml/2006/main">
  <c r="B24" i="6" l="1"/>
  <c r="B22" i="6"/>
  <c r="C19" i="6"/>
  <c r="C18" i="6"/>
  <c r="D18" i="6" s="1"/>
  <c r="C17" i="6"/>
  <c r="C16" i="6"/>
  <c r="D16" i="6" s="1"/>
  <c r="C15" i="6"/>
  <c r="B20" i="6"/>
  <c r="B19" i="6"/>
  <c r="B18" i="6"/>
  <c r="B17" i="6"/>
  <c r="B16" i="6"/>
  <c r="D17" i="6"/>
  <c r="D19" i="6"/>
  <c r="D20" i="6"/>
  <c r="D15" i="6"/>
  <c r="C20" i="6"/>
  <c r="D9" i="6"/>
  <c r="C12" i="6" s="1"/>
  <c r="C9" i="6"/>
  <c r="B9" i="6"/>
  <c r="C20" i="5"/>
  <c r="D20" i="5"/>
  <c r="E20" i="5"/>
  <c r="F20" i="5"/>
  <c r="G20" i="5"/>
  <c r="B20" i="5"/>
  <c r="F18" i="5"/>
  <c r="E18" i="5"/>
  <c r="B18" i="5"/>
  <c r="G17" i="5"/>
  <c r="C17" i="5"/>
  <c r="G15" i="5"/>
  <c r="E15" i="5"/>
  <c r="D15" i="5"/>
  <c r="C15" i="5"/>
  <c r="U8" i="5"/>
  <c r="G18" i="5" s="1"/>
  <c r="P8" i="5"/>
  <c r="K8" i="5"/>
  <c r="G16" i="5" s="1"/>
  <c r="F8" i="5"/>
  <c r="U7" i="5"/>
  <c r="P7" i="5"/>
  <c r="F17" i="5" s="1"/>
  <c r="K7" i="5"/>
  <c r="F16" i="5" s="1"/>
  <c r="F7" i="5"/>
  <c r="F15" i="5" s="1"/>
  <c r="U6" i="5"/>
  <c r="P6" i="5"/>
  <c r="E17" i="5" s="1"/>
  <c r="K6" i="5"/>
  <c r="E16" i="5" s="1"/>
  <c r="F6" i="5"/>
  <c r="U5" i="5"/>
  <c r="D18" i="5" s="1"/>
  <c r="P5" i="5"/>
  <c r="D17" i="5" s="1"/>
  <c r="K5" i="5"/>
  <c r="D16" i="5" s="1"/>
  <c r="F5" i="5"/>
  <c r="U4" i="5"/>
  <c r="C18" i="5" s="1"/>
  <c r="P4" i="5"/>
  <c r="K4" i="5"/>
  <c r="C16" i="5" s="1"/>
  <c r="F4" i="5"/>
  <c r="U3" i="5"/>
  <c r="P3" i="5"/>
  <c r="B17" i="5" s="1"/>
  <c r="K3" i="5"/>
  <c r="B16" i="5" s="1"/>
  <c r="F3" i="5"/>
  <c r="B15" i="5" s="1"/>
  <c r="B25" i="6" l="1"/>
  <c r="B26" i="6" s="1"/>
  <c r="B27" i="6" s="1"/>
  <c r="B28" i="6" s="1"/>
  <c r="A12" i="6"/>
  <c r="B12" i="6"/>
  <c r="B15" i="6" l="1"/>
  <c r="G20" i="4" l="1"/>
  <c r="F20" i="4"/>
  <c r="E20" i="4"/>
  <c r="D20" i="4"/>
  <c r="C20" i="4"/>
  <c r="B20" i="4"/>
  <c r="U8" i="4"/>
  <c r="G18" i="4" s="1"/>
  <c r="P8" i="4"/>
  <c r="G17" i="4" s="1"/>
  <c r="K8" i="4"/>
  <c r="G16" i="4" s="1"/>
  <c r="F8" i="4"/>
  <c r="G15" i="4" s="1"/>
  <c r="U7" i="4"/>
  <c r="F18" i="4" s="1"/>
  <c r="P7" i="4"/>
  <c r="F17" i="4" s="1"/>
  <c r="K7" i="4"/>
  <c r="F16" i="4" s="1"/>
  <c r="F7" i="4"/>
  <c r="F15" i="4" s="1"/>
  <c r="U6" i="4"/>
  <c r="E18" i="4" s="1"/>
  <c r="P6" i="4"/>
  <c r="E17" i="4" s="1"/>
  <c r="K6" i="4"/>
  <c r="E16" i="4" s="1"/>
  <c r="F6" i="4"/>
  <c r="E15" i="4" s="1"/>
  <c r="U5" i="4"/>
  <c r="D18" i="4" s="1"/>
  <c r="P5" i="4"/>
  <c r="D17" i="4" s="1"/>
  <c r="K5" i="4"/>
  <c r="D16" i="4" s="1"/>
  <c r="F5" i="4"/>
  <c r="D15" i="4" s="1"/>
  <c r="U4" i="4"/>
  <c r="C18" i="4" s="1"/>
  <c r="P4" i="4"/>
  <c r="C17" i="4" s="1"/>
  <c r="K4" i="4"/>
  <c r="C16" i="4" s="1"/>
  <c r="F4" i="4"/>
  <c r="C15" i="4" s="1"/>
  <c r="U3" i="4"/>
  <c r="B18" i="4" s="1"/>
  <c r="P3" i="4"/>
  <c r="B17" i="4" s="1"/>
  <c r="K3" i="4"/>
  <c r="B16" i="4" s="1"/>
  <c r="F3" i="4"/>
  <c r="B15" i="4" s="1"/>
  <c r="J13" i="2" l="1"/>
  <c r="J14" i="2"/>
  <c r="J15" i="2"/>
  <c r="J16" i="2"/>
  <c r="J17" i="2"/>
  <c r="J12" i="2"/>
  <c r="B22" i="1"/>
  <c r="B23" i="1"/>
  <c r="B24" i="1"/>
  <c r="B25" i="1"/>
  <c r="B26" i="1"/>
  <c r="B21" i="1"/>
  <c r="E13" i="1"/>
  <c r="E14" i="1"/>
  <c r="E15" i="1"/>
  <c r="E16" i="1"/>
  <c r="E17" i="1"/>
  <c r="E12" i="1"/>
  <c r="B13" i="1"/>
  <c r="B14" i="1"/>
  <c r="B15" i="1"/>
  <c r="B16" i="1"/>
  <c r="B17" i="1"/>
  <c r="B12" i="1"/>
</calcChain>
</file>

<file path=xl/sharedStrings.xml><?xml version="1.0" encoding="utf-8"?>
<sst xmlns="http://schemas.openxmlformats.org/spreadsheetml/2006/main" count="246" uniqueCount="81">
  <si>
    <t>Blanko</t>
  </si>
  <si>
    <t>T0</t>
  </si>
  <si>
    <t>T1</t>
  </si>
  <si>
    <t>T2</t>
  </si>
  <si>
    <t>T3</t>
  </si>
  <si>
    <t>T4</t>
  </si>
  <si>
    <t>T5</t>
  </si>
  <si>
    <t>Hasil Panjang Gelombang 649</t>
  </si>
  <si>
    <t>Hasil Panjang Gelombang 665</t>
  </si>
  <si>
    <t>Klorofil A</t>
  </si>
  <si>
    <t>Klorofil B</t>
  </si>
  <si>
    <t>Total Klorofil</t>
  </si>
  <si>
    <t>Absorbansi Asam Salisilat</t>
  </si>
  <si>
    <t>Larutan Standar Asam Salisilat</t>
  </si>
  <si>
    <t>0 ppm</t>
  </si>
  <si>
    <t>10 ppm</t>
  </si>
  <si>
    <t>20 ppm</t>
  </si>
  <si>
    <t>30 ppm</t>
  </si>
  <si>
    <t>40 ppm</t>
  </si>
  <si>
    <t>Kurva Larutan Standar</t>
  </si>
  <si>
    <t>Nilai Asam Sailisilat (mg)</t>
  </si>
  <si>
    <t>Hasil SDS Page Protein (kDa)</t>
  </si>
  <si>
    <t>Perlakuan</t>
  </si>
  <si>
    <t>U1</t>
  </si>
  <si>
    <t>U2</t>
  </si>
  <si>
    <t>U3</t>
  </si>
  <si>
    <t>U4</t>
  </si>
  <si>
    <t>Tan. 1</t>
  </si>
  <si>
    <t>Tan. 2</t>
  </si>
  <si>
    <t>Tan. 3</t>
  </si>
  <si>
    <t>Tan. 4</t>
  </si>
  <si>
    <t>Rata-Rata</t>
  </si>
  <si>
    <t>Ulangan</t>
  </si>
  <si>
    <t>Rerata</t>
  </si>
  <si>
    <t>BNJ 5 % = Nilai BNJ x √KT Galat : ulangan</t>
  </si>
  <si>
    <t>a</t>
  </si>
  <si>
    <t>c</t>
  </si>
  <si>
    <t>d</t>
  </si>
  <si>
    <t>e</t>
  </si>
  <si>
    <t>BNJ 5 % = 4,60 x √1,26 : 4</t>
  </si>
  <si>
    <t>BNJ 5% = 4,60 x 0,54</t>
  </si>
  <si>
    <t>BNJ 5% = 2,48</t>
  </si>
  <si>
    <t>BNJ 5 % = 4,60 x √10,98 : 4</t>
  </si>
  <si>
    <t>BNJ 5% = 4,60 x 1,65</t>
  </si>
  <si>
    <t>BNJ 5% = 7,59</t>
  </si>
  <si>
    <t>g</t>
  </si>
  <si>
    <t>Nilai Indeks Tertinggi</t>
  </si>
  <si>
    <t>NIT MI</t>
  </si>
  <si>
    <t>NIT IP</t>
  </si>
  <si>
    <t>NIT TT</t>
  </si>
  <si>
    <t>Nilai Ketahanan MI</t>
  </si>
  <si>
    <t>Nilai Ketahanan IP</t>
  </si>
  <si>
    <t>Nilai Interval Ketahanan</t>
  </si>
  <si>
    <t>Sangat Rentan</t>
  </si>
  <si>
    <t>Rentan</t>
  </si>
  <si>
    <t>Cukup rentan</t>
  </si>
  <si>
    <t>Cukup tahan</t>
  </si>
  <si>
    <t>Tahan</t>
  </si>
  <si>
    <t xml:space="preserve">Perlakuan </t>
  </si>
  <si>
    <t>MI</t>
  </si>
  <si>
    <t>IP</t>
  </si>
  <si>
    <t>10,40 a</t>
  </si>
  <si>
    <t>15,60 d</t>
  </si>
  <si>
    <t>15,70 d</t>
  </si>
  <si>
    <t>16,10 d</t>
  </si>
  <si>
    <t>16,40 d</t>
  </si>
  <si>
    <t>18,00 e</t>
  </si>
  <si>
    <t>14,00 a</t>
  </si>
  <si>
    <t>17,60 a</t>
  </si>
  <si>
    <t>27,40 c</t>
  </si>
  <si>
    <t>27,30 c</t>
  </si>
  <si>
    <t>26,10 c</t>
  </si>
  <si>
    <t>59,10 g</t>
  </si>
  <si>
    <t>0,94 - 1,71</t>
  </si>
  <si>
    <t>1,72 - 2,49</t>
  </si>
  <si>
    <t>2,50 - 3,27</t>
  </si>
  <si>
    <t>3,28 - 4,04</t>
  </si>
  <si>
    <t>4,05 - 4,82</t>
  </si>
  <si>
    <t>Rerata Nilai Ketahanan</t>
  </si>
  <si>
    <t xml:space="preserve">Kategori Ketahanan </t>
  </si>
  <si>
    <t>Cukup Tahan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</si>
</sst>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2" fontId="1" fillId="0" borderId="0" xfId="1" applyNumberFormat="1"/>
    <xf numFmtId="2" fontId="1" fillId="0" borderId="0" xfId="1" applyNumberFormat="1" applyAlignment="1">
      <alignment horizontal="center" vertical="center"/>
    </xf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/>
    <xf numFmtId="2" fontId="1" fillId="0" borderId="0" xfId="1" applyNumberFormat="1"/>
    <xf numFmtId="0" fontId="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2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'Total Klorofil'!$A$21:$A$26</c:f>
              <c:strCache>
                <c:ptCount val="6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</c:strCache>
            </c:strRef>
          </c:cat>
          <c:val>
            <c:numRef>
              <c:f>'Total Klorofil'!$B$21:$B$26</c:f>
              <c:numCache>
                <c:formatCode>0.00</c:formatCode>
                <c:ptCount val="6"/>
                <c:pt idx="0">
                  <c:v>0.64480000000000004</c:v>
                </c:pt>
                <c:pt idx="1">
                  <c:v>3.5638000000000001</c:v>
                </c:pt>
                <c:pt idx="2">
                  <c:v>4.2696000000000005</c:v>
                </c:pt>
                <c:pt idx="3">
                  <c:v>6.1168000000000005</c:v>
                </c:pt>
                <c:pt idx="4">
                  <c:v>8.5304000000000002</c:v>
                </c:pt>
                <c:pt idx="5">
                  <c:v>11.6846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35936"/>
        <c:axId val="166705920"/>
      </c:barChart>
      <c:catAx>
        <c:axId val="15613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705920"/>
        <c:crosses val="autoZero"/>
        <c:auto val="1"/>
        <c:lblAlgn val="ctr"/>
        <c:lblOffset val="100"/>
        <c:noMultiLvlLbl val="0"/>
      </c:catAx>
      <c:valAx>
        <c:axId val="1667059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613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cat>
            <c:strRef>
              <c:f>'Asam Salisilat'!$D$2:$D$6</c:f>
              <c:strCache>
                <c:ptCount val="5"/>
                <c:pt idx="0">
                  <c:v>0 ppm</c:v>
                </c:pt>
                <c:pt idx="1">
                  <c:v>10 ppm</c:v>
                </c:pt>
                <c:pt idx="2">
                  <c:v>20 ppm</c:v>
                </c:pt>
                <c:pt idx="3">
                  <c:v>30 ppm</c:v>
                </c:pt>
                <c:pt idx="4">
                  <c:v>40 ppm</c:v>
                </c:pt>
              </c:strCache>
            </c:strRef>
          </c:cat>
          <c:val>
            <c:numRef>
              <c:f>'Asam Salisilat'!$E$2:$E$6</c:f>
              <c:numCache>
                <c:formatCode>General</c:formatCode>
                <c:ptCount val="5"/>
                <c:pt idx="0">
                  <c:v>0</c:v>
                </c:pt>
                <c:pt idx="1">
                  <c:v>0.39500000000000002</c:v>
                </c:pt>
                <c:pt idx="2">
                  <c:v>0.61099999999999999</c:v>
                </c:pt>
                <c:pt idx="3">
                  <c:v>0.748</c:v>
                </c:pt>
                <c:pt idx="4">
                  <c:v>0.89900000000000002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37472"/>
        <c:axId val="141894208"/>
      </c:lineChart>
      <c:catAx>
        <c:axId val="15613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894208"/>
        <c:crosses val="autoZero"/>
        <c:auto val="1"/>
        <c:lblAlgn val="ctr"/>
        <c:lblOffset val="100"/>
        <c:noMultiLvlLbl val="0"/>
      </c:catAx>
      <c:valAx>
        <c:axId val="1418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137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'Profil Protein'!$B$1:$B$6</c:f>
              <c:strCache>
                <c:ptCount val="6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</c:strCache>
            </c:strRef>
          </c:cat>
          <c:val>
            <c:numRef>
              <c:f>'Profil Protein'!$C$1:$C$6</c:f>
              <c:numCache>
                <c:formatCode>0.00</c:formatCode>
                <c:ptCount val="6"/>
                <c:pt idx="0">
                  <c:v>40.020000000000003</c:v>
                </c:pt>
                <c:pt idx="1">
                  <c:v>45.04</c:v>
                </c:pt>
                <c:pt idx="2">
                  <c:v>45.04</c:v>
                </c:pt>
                <c:pt idx="3">
                  <c:v>46.17</c:v>
                </c:pt>
                <c:pt idx="4">
                  <c:v>47.79</c:v>
                </c:pt>
                <c:pt idx="5">
                  <c:v>50.43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752896"/>
        <c:axId val="141895936"/>
      </c:barChart>
      <c:catAx>
        <c:axId val="62075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895936"/>
        <c:crosses val="autoZero"/>
        <c:auto val="1"/>
        <c:lblAlgn val="ctr"/>
        <c:lblOffset val="100"/>
        <c:noMultiLvlLbl val="0"/>
      </c:catAx>
      <c:valAx>
        <c:axId val="1418959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2075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18</xdr:row>
      <xdr:rowOff>57150</xdr:rowOff>
    </xdr:from>
    <xdr:to>
      <xdr:col>8</xdr:col>
      <xdr:colOff>400050</xdr:colOff>
      <xdr:row>28</xdr:row>
      <xdr:rowOff>76200</xdr:rowOff>
    </xdr:to>
    <xdr:graphicFrame macro="">
      <xdr:nvGraphicFramePr>
        <xdr:cNvPr id="3" name="Chart 2" title="Total Klorofil 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171450</xdr:rowOff>
    </xdr:from>
    <xdr:to>
      <xdr:col>5</xdr:col>
      <xdr:colOff>352425</xdr:colOff>
      <xdr:row>25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</xdr:row>
      <xdr:rowOff>123825</xdr:rowOff>
    </xdr:from>
    <xdr:to>
      <xdr:col>11</xdr:col>
      <xdr:colOff>28575</xdr:colOff>
      <xdr:row>18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A12" sqref="A12:A17"/>
    </sheetView>
  </sheetViews>
  <sheetFormatPr defaultRowHeight="15" x14ac:dyDescent="0.25"/>
  <cols>
    <col min="1" max="1" width="15.140625" customWidth="1"/>
    <col min="2" max="2" width="12.85546875" customWidth="1"/>
    <col min="4" max="4" width="16.42578125" customWidth="1"/>
    <col min="5" max="5" width="14.85546875" customWidth="1"/>
  </cols>
  <sheetData>
    <row r="1" spans="1:5" x14ac:dyDescent="0.25">
      <c r="A1" s="10" t="s">
        <v>7</v>
      </c>
      <c r="B1" s="10"/>
      <c r="D1" s="10" t="s">
        <v>8</v>
      </c>
      <c r="E1" s="10"/>
    </row>
    <row r="2" spans="1:5" x14ac:dyDescent="0.25">
      <c r="A2" t="s">
        <v>0</v>
      </c>
      <c r="B2" s="2">
        <v>0</v>
      </c>
      <c r="D2" t="s">
        <v>0</v>
      </c>
      <c r="E2" s="2">
        <v>0</v>
      </c>
    </row>
    <row r="3" spans="1:5" x14ac:dyDescent="0.25">
      <c r="A3" t="s">
        <v>1</v>
      </c>
      <c r="B3" s="3">
        <v>0.02</v>
      </c>
      <c r="D3" t="s">
        <v>1</v>
      </c>
      <c r="E3" s="3">
        <v>0.04</v>
      </c>
    </row>
    <row r="4" spans="1:5" x14ac:dyDescent="0.25">
      <c r="A4" t="s">
        <v>2</v>
      </c>
      <c r="B4" s="3">
        <v>0.12</v>
      </c>
      <c r="D4" t="s">
        <v>2</v>
      </c>
      <c r="E4" s="3">
        <v>0.19</v>
      </c>
    </row>
    <row r="5" spans="1:5" x14ac:dyDescent="0.25">
      <c r="A5" t="s">
        <v>3</v>
      </c>
      <c r="B5" s="3">
        <v>0.14000000000000001</v>
      </c>
      <c r="D5" t="s">
        <v>3</v>
      </c>
      <c r="E5" s="3">
        <v>0.24</v>
      </c>
    </row>
    <row r="6" spans="1:5" x14ac:dyDescent="0.25">
      <c r="A6" t="s">
        <v>4</v>
      </c>
      <c r="B6" s="3">
        <v>0.22</v>
      </c>
      <c r="D6" t="s">
        <v>4</v>
      </c>
      <c r="E6" s="3">
        <v>0.28000000000000003</v>
      </c>
    </row>
    <row r="7" spans="1:5" x14ac:dyDescent="0.25">
      <c r="A7" t="s">
        <v>5</v>
      </c>
      <c r="B7" s="3">
        <v>0.31</v>
      </c>
      <c r="D7" t="s">
        <v>5</v>
      </c>
      <c r="E7" s="3">
        <v>0.38</v>
      </c>
    </row>
    <row r="8" spans="1:5" x14ac:dyDescent="0.25">
      <c r="A8" t="s">
        <v>6</v>
      </c>
      <c r="B8" s="3">
        <v>0.44</v>
      </c>
      <c r="D8" t="s">
        <v>6</v>
      </c>
      <c r="E8" s="3">
        <v>0.47</v>
      </c>
    </row>
    <row r="11" spans="1:5" x14ac:dyDescent="0.25">
      <c r="A11" s="10" t="s">
        <v>9</v>
      </c>
      <c r="B11" s="10"/>
      <c r="D11" s="10" t="s">
        <v>10</v>
      </c>
      <c r="E11" s="10"/>
    </row>
    <row r="12" spans="1:5" x14ac:dyDescent="0.25">
      <c r="A12" t="s">
        <v>1</v>
      </c>
      <c r="B12" s="3">
        <f t="shared" ref="B12:B17" si="0">SUM(13.7*E3)-(5.76*B3)</f>
        <v>0.43279999999999996</v>
      </c>
      <c r="D12" t="s">
        <v>1</v>
      </c>
      <c r="E12" s="3">
        <f t="shared" ref="E12:E17" si="1">SUM(25.8*B3)-(7.6*E3)</f>
        <v>0.21200000000000002</v>
      </c>
    </row>
    <row r="13" spans="1:5" x14ac:dyDescent="0.25">
      <c r="A13" t="s">
        <v>2</v>
      </c>
      <c r="B13" s="3">
        <f t="shared" si="0"/>
        <v>1.9117999999999999</v>
      </c>
      <c r="D13" t="s">
        <v>2</v>
      </c>
      <c r="E13" s="3">
        <f t="shared" si="1"/>
        <v>1.6520000000000001</v>
      </c>
    </row>
    <row r="14" spans="1:5" x14ac:dyDescent="0.25">
      <c r="A14" t="s">
        <v>3</v>
      </c>
      <c r="B14" s="3">
        <f t="shared" si="0"/>
        <v>2.4815999999999998</v>
      </c>
      <c r="D14" t="s">
        <v>3</v>
      </c>
      <c r="E14" s="3">
        <f t="shared" si="1"/>
        <v>1.7880000000000007</v>
      </c>
    </row>
    <row r="15" spans="1:5" x14ac:dyDescent="0.25">
      <c r="A15" t="s">
        <v>4</v>
      </c>
      <c r="B15" s="3">
        <f t="shared" si="0"/>
        <v>2.5688000000000004</v>
      </c>
      <c r="D15" t="s">
        <v>4</v>
      </c>
      <c r="E15" s="3">
        <f t="shared" si="1"/>
        <v>3.548</v>
      </c>
    </row>
    <row r="16" spans="1:5" x14ac:dyDescent="0.25">
      <c r="A16" t="s">
        <v>5</v>
      </c>
      <c r="B16" s="3">
        <f t="shared" si="0"/>
        <v>3.4203999999999999</v>
      </c>
      <c r="D16" t="s">
        <v>5</v>
      </c>
      <c r="E16" s="3">
        <f t="shared" si="1"/>
        <v>5.1100000000000003</v>
      </c>
    </row>
    <row r="17" spans="1:5" x14ac:dyDescent="0.25">
      <c r="A17" t="s">
        <v>6</v>
      </c>
      <c r="B17" s="3">
        <f t="shared" si="0"/>
        <v>3.9045999999999994</v>
      </c>
      <c r="D17" t="s">
        <v>6</v>
      </c>
      <c r="E17" s="3">
        <f t="shared" si="1"/>
        <v>7.7800000000000011</v>
      </c>
    </row>
    <row r="20" spans="1:5" x14ac:dyDescent="0.25">
      <c r="A20" s="10" t="s">
        <v>11</v>
      </c>
      <c r="B20" s="10"/>
    </row>
    <row r="21" spans="1:5" x14ac:dyDescent="0.25">
      <c r="A21" t="s">
        <v>1</v>
      </c>
      <c r="B21" s="3">
        <f t="shared" ref="B21:B26" si="2">SUM(B12+E12)</f>
        <v>0.64480000000000004</v>
      </c>
    </row>
    <row r="22" spans="1:5" x14ac:dyDescent="0.25">
      <c r="A22" t="s">
        <v>2</v>
      </c>
      <c r="B22" s="3">
        <f t="shared" si="2"/>
        <v>3.5638000000000001</v>
      </c>
    </row>
    <row r="23" spans="1:5" x14ac:dyDescent="0.25">
      <c r="A23" t="s">
        <v>3</v>
      </c>
      <c r="B23" s="3">
        <f t="shared" si="2"/>
        <v>4.2696000000000005</v>
      </c>
    </row>
    <row r="24" spans="1:5" x14ac:dyDescent="0.25">
      <c r="A24" t="s">
        <v>4</v>
      </c>
      <c r="B24" s="3">
        <f t="shared" si="2"/>
        <v>6.1168000000000005</v>
      </c>
    </row>
    <row r="25" spans="1:5" x14ac:dyDescent="0.25">
      <c r="A25" t="s">
        <v>5</v>
      </c>
      <c r="B25" s="3">
        <f t="shared" si="2"/>
        <v>8.5304000000000002</v>
      </c>
    </row>
    <row r="26" spans="1:5" x14ac:dyDescent="0.25">
      <c r="A26" t="s">
        <v>6</v>
      </c>
      <c r="B26" s="3">
        <f t="shared" si="2"/>
        <v>11.6846</v>
      </c>
    </row>
  </sheetData>
  <mergeCells count="5">
    <mergeCell ref="A1:B1"/>
    <mergeCell ref="D1:E1"/>
    <mergeCell ref="A11:B11"/>
    <mergeCell ref="D11:E11"/>
    <mergeCell ref="A20:B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1" sqref="J11:J16"/>
    </sheetView>
  </sheetViews>
  <sheetFormatPr defaultRowHeight="15" x14ac:dyDescent="0.25"/>
  <cols>
    <col min="2" max="2" width="15.85546875" customWidth="1"/>
    <col min="5" max="5" width="21.7109375" customWidth="1"/>
    <col min="10" max="10" width="13.42578125" customWidth="1"/>
  </cols>
  <sheetData>
    <row r="1" spans="1:10" x14ac:dyDescent="0.25">
      <c r="A1" s="10" t="s">
        <v>12</v>
      </c>
      <c r="B1" s="10"/>
      <c r="D1" s="10" t="s">
        <v>13</v>
      </c>
      <c r="E1" s="10"/>
    </row>
    <row r="2" spans="1:10" x14ac:dyDescent="0.25">
      <c r="A2" t="s">
        <v>1</v>
      </c>
      <c r="B2" s="4">
        <v>0.58299999999999996</v>
      </c>
      <c r="D2" s="5" t="s">
        <v>14</v>
      </c>
      <c r="E2" s="5">
        <v>0</v>
      </c>
    </row>
    <row r="3" spans="1:10" x14ac:dyDescent="0.25">
      <c r="A3" t="s">
        <v>2</v>
      </c>
      <c r="B3" s="4">
        <v>0.76100000000000001</v>
      </c>
      <c r="D3" s="5" t="s">
        <v>15</v>
      </c>
      <c r="E3" s="5">
        <v>0.39500000000000002</v>
      </c>
    </row>
    <row r="4" spans="1:10" x14ac:dyDescent="0.25">
      <c r="A4" t="s">
        <v>3</v>
      </c>
      <c r="B4" s="4">
        <v>0.92400000000000004</v>
      </c>
      <c r="D4" s="5" t="s">
        <v>16</v>
      </c>
      <c r="E4" s="5">
        <v>0.61099999999999999</v>
      </c>
    </row>
    <row r="5" spans="1:10" x14ac:dyDescent="0.25">
      <c r="A5" t="s">
        <v>4</v>
      </c>
      <c r="B5" s="4">
        <v>1.228</v>
      </c>
      <c r="D5" s="5" t="s">
        <v>17</v>
      </c>
      <c r="E5" s="5">
        <v>0.748</v>
      </c>
    </row>
    <row r="6" spans="1:10" x14ac:dyDescent="0.25">
      <c r="A6" t="s">
        <v>5</v>
      </c>
      <c r="B6" s="4">
        <v>1.3779999999999999</v>
      </c>
      <c r="D6" s="5" t="s">
        <v>18</v>
      </c>
      <c r="E6" s="5">
        <v>0.89900000000000002</v>
      </c>
    </row>
    <row r="7" spans="1:10" x14ac:dyDescent="0.25">
      <c r="A7" t="s">
        <v>6</v>
      </c>
      <c r="B7" s="4">
        <v>1.6919999999999999</v>
      </c>
      <c r="E7" s="4"/>
    </row>
    <row r="10" spans="1:10" x14ac:dyDescent="0.25">
      <c r="A10" s="10" t="s">
        <v>19</v>
      </c>
      <c r="B10" s="10"/>
    </row>
    <row r="11" spans="1:10" x14ac:dyDescent="0.25">
      <c r="I11" t="s">
        <v>20</v>
      </c>
    </row>
    <row r="12" spans="1:10" x14ac:dyDescent="0.25">
      <c r="I12" t="s">
        <v>1</v>
      </c>
      <c r="J12" s="6">
        <f t="shared" ref="J12:J17" si="0">SUM(0.2151*B2)-0.1147</f>
        <v>1.0703299999999999E-2</v>
      </c>
    </row>
    <row r="13" spans="1:10" x14ac:dyDescent="0.25">
      <c r="I13" t="s">
        <v>2</v>
      </c>
      <c r="J13" s="6">
        <f t="shared" si="0"/>
        <v>4.899110000000001E-2</v>
      </c>
    </row>
    <row r="14" spans="1:10" x14ac:dyDescent="0.25">
      <c r="I14" t="s">
        <v>3</v>
      </c>
      <c r="J14" s="6">
        <f t="shared" si="0"/>
        <v>8.4052400000000027E-2</v>
      </c>
    </row>
    <row r="15" spans="1:10" x14ac:dyDescent="0.25">
      <c r="I15" t="s">
        <v>4</v>
      </c>
      <c r="J15" s="6">
        <f t="shared" si="0"/>
        <v>0.14944280000000001</v>
      </c>
    </row>
    <row r="16" spans="1:10" x14ac:dyDescent="0.25">
      <c r="I16" t="s">
        <v>5</v>
      </c>
      <c r="J16" s="6">
        <f t="shared" si="0"/>
        <v>0.1817078</v>
      </c>
    </row>
    <row r="17" spans="9:10" x14ac:dyDescent="0.25">
      <c r="I17" t="s">
        <v>6</v>
      </c>
      <c r="J17" s="6">
        <f t="shared" si="0"/>
        <v>0.24924920000000003</v>
      </c>
    </row>
  </sheetData>
  <mergeCells count="3">
    <mergeCell ref="A1:B1"/>
    <mergeCell ref="D1:E1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M21" sqref="M21"/>
    </sheetView>
  </sheetViews>
  <sheetFormatPr defaultRowHeight="15" x14ac:dyDescent="0.25"/>
  <cols>
    <col min="1" max="1" width="28.85546875" customWidth="1"/>
    <col min="2" max="2" width="18.85546875" customWidth="1"/>
  </cols>
  <sheetData>
    <row r="1" spans="1:3" x14ac:dyDescent="0.25">
      <c r="A1" s="7" t="s">
        <v>21</v>
      </c>
      <c r="B1" s="9" t="s">
        <v>1</v>
      </c>
      <c r="C1" s="8">
        <v>40.020000000000003</v>
      </c>
    </row>
    <row r="2" spans="1:3" x14ac:dyDescent="0.25">
      <c r="A2" s="7"/>
      <c r="B2" s="9" t="s">
        <v>2</v>
      </c>
      <c r="C2" s="8">
        <v>45.04</v>
      </c>
    </row>
    <row r="3" spans="1:3" x14ac:dyDescent="0.25">
      <c r="A3" s="7"/>
      <c r="B3" s="9" t="s">
        <v>3</v>
      </c>
      <c r="C3" s="8">
        <v>45.04</v>
      </c>
    </row>
    <row r="4" spans="1:3" x14ac:dyDescent="0.25">
      <c r="A4" s="7"/>
      <c r="B4" s="9" t="s">
        <v>4</v>
      </c>
      <c r="C4" s="8">
        <v>46.17</v>
      </c>
    </row>
    <row r="5" spans="1:3" x14ac:dyDescent="0.25">
      <c r="A5" s="7"/>
      <c r="B5" s="9" t="s">
        <v>5</v>
      </c>
      <c r="C5" s="8">
        <v>47.79</v>
      </c>
    </row>
    <row r="6" spans="1:3" x14ac:dyDescent="0.25">
      <c r="A6" s="7"/>
      <c r="B6" s="9" t="s">
        <v>6</v>
      </c>
      <c r="C6" s="8">
        <v>50.43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J14" sqref="J14:J19"/>
    </sheetView>
  </sheetViews>
  <sheetFormatPr defaultRowHeight="15" x14ac:dyDescent="0.25"/>
  <cols>
    <col min="9" max="9" width="9.140625" customWidth="1"/>
    <col min="12" max="12" width="22" customWidth="1"/>
  </cols>
  <sheetData>
    <row r="1" spans="1:21" x14ac:dyDescent="0.25">
      <c r="A1" s="1" t="s">
        <v>22</v>
      </c>
      <c r="B1" s="10" t="s">
        <v>23</v>
      </c>
      <c r="C1" s="10"/>
      <c r="D1" s="10"/>
      <c r="E1" s="10"/>
      <c r="F1" s="10"/>
      <c r="G1" s="10" t="s">
        <v>24</v>
      </c>
      <c r="H1" s="10"/>
      <c r="I1" s="10"/>
      <c r="J1" s="10"/>
      <c r="K1" s="10"/>
      <c r="L1" s="10" t="s">
        <v>25</v>
      </c>
      <c r="M1" s="10"/>
      <c r="N1" s="10"/>
      <c r="O1" s="10"/>
      <c r="P1" s="10"/>
      <c r="Q1" s="10" t="s">
        <v>26</v>
      </c>
      <c r="R1" s="10"/>
      <c r="S1" s="10"/>
      <c r="T1" s="10"/>
      <c r="U1" s="10"/>
    </row>
    <row r="2" spans="1:21" x14ac:dyDescent="0.25">
      <c r="A2" s="1"/>
      <c r="B2" s="1" t="s">
        <v>27</v>
      </c>
      <c r="C2" s="1" t="s">
        <v>28</v>
      </c>
      <c r="D2" s="1" t="s">
        <v>29</v>
      </c>
      <c r="E2" s="1" t="s">
        <v>30</v>
      </c>
      <c r="F2" t="s">
        <v>31</v>
      </c>
      <c r="G2" s="1" t="s">
        <v>27</v>
      </c>
      <c r="H2" s="1" t="s">
        <v>28</v>
      </c>
      <c r="I2" s="1" t="s">
        <v>29</v>
      </c>
      <c r="J2" s="1" t="s">
        <v>30</v>
      </c>
      <c r="K2" t="s">
        <v>31</v>
      </c>
      <c r="L2" s="1" t="s">
        <v>27</v>
      </c>
      <c r="M2" s="1" t="s">
        <v>28</v>
      </c>
      <c r="N2" s="1" t="s">
        <v>29</v>
      </c>
      <c r="O2" s="1" t="s">
        <v>30</v>
      </c>
      <c r="P2" t="s">
        <v>31</v>
      </c>
      <c r="Q2" s="1" t="s">
        <v>27</v>
      </c>
      <c r="R2" s="1" t="s">
        <v>28</v>
      </c>
      <c r="S2" s="1" t="s">
        <v>29</v>
      </c>
      <c r="T2" s="1" t="s">
        <v>30</v>
      </c>
      <c r="U2" t="s">
        <v>31</v>
      </c>
    </row>
    <row r="3" spans="1:21" x14ac:dyDescent="0.25">
      <c r="A3" s="1" t="s">
        <v>1</v>
      </c>
      <c r="B3" s="11">
        <v>10</v>
      </c>
      <c r="C3" s="11">
        <v>12</v>
      </c>
      <c r="D3" s="11">
        <v>12</v>
      </c>
      <c r="E3" s="11">
        <v>10</v>
      </c>
      <c r="F3" s="1">
        <f>AVERAGE(B3:E3)</f>
        <v>11</v>
      </c>
      <c r="G3" s="11">
        <v>11</v>
      </c>
      <c r="H3" s="11">
        <v>10</v>
      </c>
      <c r="I3" s="11">
        <v>11</v>
      </c>
      <c r="J3" s="11">
        <v>11</v>
      </c>
      <c r="K3" s="1">
        <f>AVERAGE(G3:J3)</f>
        <v>10.75</v>
      </c>
      <c r="L3" s="11">
        <v>10</v>
      </c>
      <c r="M3" s="11">
        <v>10</v>
      </c>
      <c r="N3" s="11">
        <v>10</v>
      </c>
      <c r="O3" s="11">
        <v>11</v>
      </c>
      <c r="P3" s="1">
        <f>AVERAGE(L3:O3)</f>
        <v>10.25</v>
      </c>
      <c r="Q3" s="11">
        <v>13</v>
      </c>
      <c r="R3" s="11">
        <v>12</v>
      </c>
      <c r="S3" s="11">
        <v>9</v>
      </c>
      <c r="T3" s="11">
        <v>5</v>
      </c>
      <c r="U3" s="1">
        <f>AVERAGE(Q3:T3)</f>
        <v>9.75</v>
      </c>
    </row>
    <row r="4" spans="1:21" x14ac:dyDescent="0.25">
      <c r="A4" s="1" t="s">
        <v>2</v>
      </c>
      <c r="B4" s="11">
        <v>18</v>
      </c>
      <c r="C4" s="11">
        <v>15</v>
      </c>
      <c r="D4" s="11">
        <v>11</v>
      </c>
      <c r="E4" s="11">
        <v>11</v>
      </c>
      <c r="F4" s="1">
        <f t="shared" ref="F4:F8" si="0">AVERAGE(B4:E4)</f>
        <v>13.75</v>
      </c>
      <c r="G4" s="11">
        <v>15</v>
      </c>
      <c r="H4" s="11">
        <v>16</v>
      </c>
      <c r="I4" s="11">
        <v>17</v>
      </c>
      <c r="J4" s="11">
        <v>16</v>
      </c>
      <c r="K4" s="1">
        <f t="shared" ref="K4:K8" si="1">AVERAGE(G4:J4)</f>
        <v>16</v>
      </c>
      <c r="L4" s="11">
        <v>15</v>
      </c>
      <c r="M4" s="11">
        <v>15</v>
      </c>
      <c r="N4" s="11">
        <v>18</v>
      </c>
      <c r="O4" s="11">
        <v>14</v>
      </c>
      <c r="P4" s="1">
        <f t="shared" ref="P4:P8" si="2">AVERAGE(L4:O4)</f>
        <v>15.5</v>
      </c>
      <c r="Q4" s="11">
        <v>16</v>
      </c>
      <c r="R4" s="11">
        <v>19</v>
      </c>
      <c r="S4" s="11">
        <v>14</v>
      </c>
      <c r="T4" s="11">
        <v>19</v>
      </c>
      <c r="U4" s="1">
        <f t="shared" ref="U4:U8" si="3">AVERAGE(Q4:T4)</f>
        <v>17</v>
      </c>
    </row>
    <row r="5" spans="1:21" x14ac:dyDescent="0.25">
      <c r="A5" s="1" t="s">
        <v>3</v>
      </c>
      <c r="B5" s="11">
        <v>18</v>
      </c>
      <c r="C5" s="11">
        <v>17</v>
      </c>
      <c r="D5" s="11">
        <v>19</v>
      </c>
      <c r="E5" s="11">
        <v>18</v>
      </c>
      <c r="F5" s="1">
        <f t="shared" si="0"/>
        <v>18</v>
      </c>
      <c r="G5" s="11">
        <v>15</v>
      </c>
      <c r="H5" s="11">
        <v>14</v>
      </c>
      <c r="I5" s="11">
        <v>16</v>
      </c>
      <c r="J5" s="11">
        <v>17</v>
      </c>
      <c r="K5" s="1">
        <f t="shared" si="1"/>
        <v>15.5</v>
      </c>
      <c r="L5" s="11">
        <v>13</v>
      </c>
      <c r="M5" s="11">
        <v>15</v>
      </c>
      <c r="N5" s="11">
        <v>15</v>
      </c>
      <c r="O5" s="11">
        <v>13</v>
      </c>
      <c r="P5" s="1">
        <f t="shared" si="2"/>
        <v>14</v>
      </c>
      <c r="Q5" s="11">
        <v>15</v>
      </c>
      <c r="R5" s="11">
        <v>19</v>
      </c>
      <c r="S5" s="11">
        <v>12</v>
      </c>
      <c r="T5" s="11">
        <v>15</v>
      </c>
      <c r="U5" s="1">
        <f t="shared" si="3"/>
        <v>15.25</v>
      </c>
    </row>
    <row r="6" spans="1:21" x14ac:dyDescent="0.25">
      <c r="A6" s="1" t="s">
        <v>4</v>
      </c>
      <c r="B6" s="11">
        <v>15</v>
      </c>
      <c r="C6" s="11">
        <v>14</v>
      </c>
      <c r="D6" s="11">
        <v>16</v>
      </c>
      <c r="E6" s="11">
        <v>16</v>
      </c>
      <c r="F6" s="1">
        <f t="shared" si="0"/>
        <v>15.25</v>
      </c>
      <c r="G6" s="11">
        <v>18</v>
      </c>
      <c r="H6" s="11">
        <v>16</v>
      </c>
      <c r="I6" s="11">
        <v>18</v>
      </c>
      <c r="J6" s="11">
        <v>17</v>
      </c>
      <c r="K6" s="1">
        <f t="shared" si="1"/>
        <v>17.25</v>
      </c>
      <c r="L6" s="11">
        <v>17</v>
      </c>
      <c r="M6" s="11">
        <v>15</v>
      </c>
      <c r="N6" s="11">
        <v>16</v>
      </c>
      <c r="O6" s="11">
        <v>17</v>
      </c>
      <c r="P6" s="1">
        <f t="shared" si="2"/>
        <v>16.25</v>
      </c>
      <c r="Q6" s="11">
        <v>15</v>
      </c>
      <c r="R6" s="11">
        <v>15</v>
      </c>
      <c r="S6" s="11">
        <v>14</v>
      </c>
      <c r="T6" s="11">
        <v>18</v>
      </c>
      <c r="U6" s="1">
        <f t="shared" si="3"/>
        <v>15.5</v>
      </c>
    </row>
    <row r="7" spans="1:21" x14ac:dyDescent="0.25">
      <c r="A7" s="1" t="s">
        <v>5</v>
      </c>
      <c r="B7" s="11">
        <v>17</v>
      </c>
      <c r="C7" s="11">
        <v>17</v>
      </c>
      <c r="D7" s="11">
        <v>19</v>
      </c>
      <c r="E7" s="11">
        <v>11</v>
      </c>
      <c r="F7" s="1">
        <f t="shared" si="0"/>
        <v>16</v>
      </c>
      <c r="G7" s="11">
        <v>17</v>
      </c>
      <c r="H7" s="11">
        <v>15</v>
      </c>
      <c r="I7" s="11">
        <v>18</v>
      </c>
      <c r="J7" s="11">
        <v>19</v>
      </c>
      <c r="K7" s="1">
        <f t="shared" si="1"/>
        <v>17.25</v>
      </c>
      <c r="L7" s="11">
        <v>17</v>
      </c>
      <c r="M7" s="11">
        <v>17</v>
      </c>
      <c r="N7" s="11">
        <v>16</v>
      </c>
      <c r="O7" s="11">
        <v>14</v>
      </c>
      <c r="P7" s="1">
        <f t="shared" si="2"/>
        <v>16</v>
      </c>
      <c r="Q7" s="11">
        <v>19</v>
      </c>
      <c r="R7" s="11">
        <v>18</v>
      </c>
      <c r="S7" s="11">
        <v>12</v>
      </c>
      <c r="T7" s="11">
        <v>17</v>
      </c>
      <c r="U7" s="1">
        <f t="shared" si="3"/>
        <v>16.5</v>
      </c>
    </row>
    <row r="8" spans="1:21" x14ac:dyDescent="0.25">
      <c r="A8" s="1" t="s">
        <v>6</v>
      </c>
      <c r="B8" s="11">
        <v>17</v>
      </c>
      <c r="C8" s="11">
        <v>19</v>
      </c>
      <c r="D8" s="11">
        <v>16</v>
      </c>
      <c r="E8" s="11">
        <v>18</v>
      </c>
      <c r="F8" s="1">
        <f t="shared" si="0"/>
        <v>17.5</v>
      </c>
      <c r="G8" s="11">
        <v>18</v>
      </c>
      <c r="H8" s="11">
        <v>17</v>
      </c>
      <c r="I8" s="11">
        <v>15</v>
      </c>
      <c r="J8" s="11">
        <v>19</v>
      </c>
      <c r="K8" s="1">
        <f t="shared" si="1"/>
        <v>17.25</v>
      </c>
      <c r="L8" s="11">
        <v>19</v>
      </c>
      <c r="M8" s="11">
        <v>17</v>
      </c>
      <c r="N8" s="11">
        <v>19</v>
      </c>
      <c r="O8" s="11">
        <v>19</v>
      </c>
      <c r="P8" s="1">
        <f t="shared" si="2"/>
        <v>18.5</v>
      </c>
      <c r="Q8" s="11">
        <v>18</v>
      </c>
      <c r="R8" s="11">
        <v>19</v>
      </c>
      <c r="S8" s="11">
        <v>20</v>
      </c>
      <c r="T8" s="11">
        <v>18</v>
      </c>
      <c r="U8" s="1">
        <f t="shared" si="3"/>
        <v>18.75</v>
      </c>
    </row>
    <row r="11" spans="1:21" x14ac:dyDescent="0.25">
      <c r="B11" s="12"/>
      <c r="C11" s="12"/>
      <c r="D11" s="12"/>
      <c r="E11" s="12"/>
    </row>
    <row r="13" spans="1:21" x14ac:dyDescent="0.25">
      <c r="A13" s="1" t="s">
        <v>32</v>
      </c>
      <c r="B13" s="10" t="s">
        <v>22</v>
      </c>
      <c r="C13" s="10"/>
      <c r="D13" s="10"/>
      <c r="E13" s="10"/>
      <c r="F13" s="10"/>
    </row>
    <row r="14" spans="1:21" x14ac:dyDescent="0.25">
      <c r="A14" s="1"/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I14" s="11" t="s">
        <v>1</v>
      </c>
      <c r="J14" s="17">
        <v>10.4</v>
      </c>
      <c r="K14" t="s">
        <v>35</v>
      </c>
      <c r="L14" s="20" t="s">
        <v>34</v>
      </c>
      <c r="M14" s="20"/>
      <c r="N14" s="20"/>
    </row>
    <row r="15" spans="1:21" x14ac:dyDescent="0.25">
      <c r="A15" s="1" t="s">
        <v>23</v>
      </c>
      <c r="B15" s="13">
        <f>SUM(F3)</f>
        <v>11</v>
      </c>
      <c r="C15" s="13">
        <f>SUM(F4)</f>
        <v>13.75</v>
      </c>
      <c r="D15" s="13">
        <f>SUM(F5)</f>
        <v>18</v>
      </c>
      <c r="E15" s="13">
        <f>SUM(F6)</f>
        <v>15.25</v>
      </c>
      <c r="F15" s="13">
        <f>SUM(F7)</f>
        <v>16</v>
      </c>
      <c r="G15" s="13">
        <f>SUM(F8)</f>
        <v>17.5</v>
      </c>
      <c r="H15" s="14"/>
      <c r="I15" s="17" t="s">
        <v>2</v>
      </c>
      <c r="J15" s="17">
        <v>15.6</v>
      </c>
      <c r="K15" t="s">
        <v>37</v>
      </c>
      <c r="L15" s="18" t="s">
        <v>39</v>
      </c>
      <c r="M15" s="19"/>
      <c r="N15" s="19"/>
    </row>
    <row r="16" spans="1:21" x14ac:dyDescent="0.25">
      <c r="A16" s="1" t="s">
        <v>24</v>
      </c>
      <c r="B16" s="15">
        <f>SUM(K3)</f>
        <v>10.75</v>
      </c>
      <c r="C16" s="15">
        <f t="shared" ref="C16" si="4">SUM(K4)</f>
        <v>16</v>
      </c>
      <c r="D16" s="13">
        <f>SUM(K5)</f>
        <v>15.5</v>
      </c>
      <c r="E16" s="15">
        <f>SUM(K6)</f>
        <v>17.25</v>
      </c>
      <c r="F16" s="15">
        <f>SUM(K7)</f>
        <v>17.25</v>
      </c>
      <c r="G16" s="15">
        <f>SUM(K8)</f>
        <v>17.25</v>
      </c>
      <c r="H16" s="14"/>
      <c r="I16" s="17" t="s">
        <v>3</v>
      </c>
      <c r="J16" s="17">
        <v>15.7</v>
      </c>
      <c r="K16" t="s">
        <v>37</v>
      </c>
      <c r="L16" s="18" t="s">
        <v>40</v>
      </c>
      <c r="M16" s="19"/>
      <c r="N16" s="19"/>
    </row>
    <row r="17" spans="1:14" x14ac:dyDescent="0.25">
      <c r="A17" s="1" t="s">
        <v>25</v>
      </c>
      <c r="B17" s="15">
        <f>SUM(P3)</f>
        <v>10.25</v>
      </c>
      <c r="C17" s="15">
        <f>SUM(P4)</f>
        <v>15.5</v>
      </c>
      <c r="D17" s="15">
        <f>SUM(P5)</f>
        <v>14</v>
      </c>
      <c r="E17" s="15">
        <f>SUM(P6)</f>
        <v>16.25</v>
      </c>
      <c r="F17" s="15">
        <f>SUM(P7)</f>
        <v>16</v>
      </c>
      <c r="G17" s="15">
        <f>SUM(P8)</f>
        <v>18.5</v>
      </c>
      <c r="H17" s="14"/>
      <c r="I17" s="17" t="s">
        <v>4</v>
      </c>
      <c r="J17" s="17">
        <v>16.100000000000001</v>
      </c>
      <c r="K17" t="s">
        <v>37</v>
      </c>
      <c r="L17" s="18" t="s">
        <v>41</v>
      </c>
      <c r="M17" s="19"/>
      <c r="N17" s="19"/>
    </row>
    <row r="18" spans="1:14" x14ac:dyDescent="0.25">
      <c r="A18" s="1" t="s">
        <v>26</v>
      </c>
      <c r="B18" s="15">
        <f>SUM(U3)</f>
        <v>9.75</v>
      </c>
      <c r="C18" s="15">
        <f>SUM(U4)</f>
        <v>17</v>
      </c>
      <c r="D18" s="15">
        <f>SUM(U5)</f>
        <v>15.25</v>
      </c>
      <c r="E18" s="15">
        <f t="shared" ref="E18" si="5">SUM(U6)</f>
        <v>15.5</v>
      </c>
      <c r="F18" s="15">
        <f>SUM(U7)</f>
        <v>16.5</v>
      </c>
      <c r="G18" s="15">
        <f>SUM(U8)</f>
        <v>18.75</v>
      </c>
      <c r="H18" s="14"/>
      <c r="I18" s="17" t="s">
        <v>5</v>
      </c>
      <c r="J18" s="17">
        <v>16.399999999999999</v>
      </c>
      <c r="K18" t="s">
        <v>37</v>
      </c>
    </row>
    <row r="19" spans="1:14" x14ac:dyDescent="0.25">
      <c r="A19" s="1"/>
      <c r="B19" s="1"/>
      <c r="C19" s="1"/>
      <c r="D19" s="1"/>
      <c r="E19" s="1"/>
      <c r="G19" s="14"/>
      <c r="H19" s="14"/>
      <c r="I19" s="17" t="s">
        <v>6</v>
      </c>
      <c r="J19" s="17">
        <v>18</v>
      </c>
      <c r="K19" t="s">
        <v>38</v>
      </c>
    </row>
    <row r="20" spans="1:14" x14ac:dyDescent="0.25">
      <c r="A20" s="1" t="s">
        <v>33</v>
      </c>
      <c r="B20" s="15">
        <f>AVERAGE(B15:B18)</f>
        <v>10.4375</v>
      </c>
      <c r="C20" s="15">
        <f t="shared" ref="C20:G20" si="6">AVERAGE(C15:C18)</f>
        <v>15.5625</v>
      </c>
      <c r="D20" s="15">
        <f t="shared" si="6"/>
        <v>15.6875</v>
      </c>
      <c r="E20" s="15">
        <f t="shared" si="6"/>
        <v>16.0625</v>
      </c>
      <c r="F20" s="15">
        <f t="shared" si="6"/>
        <v>16.4375</v>
      </c>
      <c r="G20" s="15">
        <f t="shared" si="6"/>
        <v>18</v>
      </c>
      <c r="H20" s="14"/>
      <c r="I20" s="14"/>
      <c r="J20" s="14"/>
    </row>
  </sheetData>
  <mergeCells count="9">
    <mergeCell ref="L14:N14"/>
    <mergeCell ref="L15:N15"/>
    <mergeCell ref="L16:N16"/>
    <mergeCell ref="L17:N17"/>
    <mergeCell ref="B1:F1"/>
    <mergeCell ref="G1:K1"/>
    <mergeCell ref="L1:P1"/>
    <mergeCell ref="Q1:U1"/>
    <mergeCell ref="B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J12" sqref="J12"/>
    </sheetView>
  </sheetViews>
  <sheetFormatPr defaultRowHeight="15" x14ac:dyDescent="0.25"/>
  <sheetData>
    <row r="1" spans="1:21" x14ac:dyDescent="0.25">
      <c r="A1" s="1" t="s">
        <v>22</v>
      </c>
      <c r="B1" s="10" t="s">
        <v>23</v>
      </c>
      <c r="C1" s="10"/>
      <c r="D1" s="10"/>
      <c r="E1" s="10"/>
      <c r="F1" s="10"/>
      <c r="G1" s="10" t="s">
        <v>24</v>
      </c>
      <c r="H1" s="10"/>
      <c r="I1" s="10"/>
      <c r="J1" s="10"/>
      <c r="K1" s="10"/>
      <c r="L1" s="10" t="s">
        <v>25</v>
      </c>
      <c r="M1" s="10"/>
      <c r="N1" s="10"/>
      <c r="O1" s="10"/>
      <c r="P1" s="10"/>
      <c r="Q1" s="10" t="s">
        <v>26</v>
      </c>
      <c r="R1" s="10"/>
      <c r="S1" s="10"/>
      <c r="T1" s="10"/>
      <c r="U1" s="10"/>
    </row>
    <row r="2" spans="1:21" x14ac:dyDescent="0.25">
      <c r="A2" s="1"/>
      <c r="B2" s="1" t="s">
        <v>27</v>
      </c>
      <c r="C2" s="1" t="s">
        <v>28</v>
      </c>
      <c r="D2" s="1" t="s">
        <v>29</v>
      </c>
      <c r="E2" s="1" t="s">
        <v>30</v>
      </c>
      <c r="F2" t="s">
        <v>31</v>
      </c>
      <c r="G2" s="1" t="s">
        <v>27</v>
      </c>
      <c r="H2" s="1" t="s">
        <v>28</v>
      </c>
      <c r="I2" s="1" t="s">
        <v>29</v>
      </c>
      <c r="J2" s="1" t="s">
        <v>30</v>
      </c>
      <c r="K2" t="s">
        <v>31</v>
      </c>
      <c r="L2" s="1" t="s">
        <v>27</v>
      </c>
      <c r="M2" s="1" t="s">
        <v>28</v>
      </c>
      <c r="N2" s="1" t="s">
        <v>29</v>
      </c>
      <c r="O2" s="1" t="s">
        <v>30</v>
      </c>
      <c r="P2" t="s">
        <v>31</v>
      </c>
      <c r="Q2" s="1" t="s">
        <v>27</v>
      </c>
      <c r="R2" s="1" t="s">
        <v>28</v>
      </c>
      <c r="S2" s="1" t="s">
        <v>29</v>
      </c>
      <c r="T2" s="1" t="s">
        <v>30</v>
      </c>
      <c r="U2" t="s">
        <v>31</v>
      </c>
    </row>
    <row r="3" spans="1:21" x14ac:dyDescent="0.25">
      <c r="A3" s="1" t="s">
        <v>1</v>
      </c>
      <c r="B3" s="11">
        <v>65</v>
      </c>
      <c r="C3" s="11">
        <v>52</v>
      </c>
      <c r="D3" s="11">
        <v>64</v>
      </c>
      <c r="E3" s="11">
        <v>57</v>
      </c>
      <c r="F3" s="1">
        <f>AVERAGE(B3:E3)</f>
        <v>59.5</v>
      </c>
      <c r="G3" s="11">
        <v>55</v>
      </c>
      <c r="H3" s="11">
        <v>63</v>
      </c>
      <c r="I3" s="11">
        <v>61</v>
      </c>
      <c r="J3" s="11">
        <v>58</v>
      </c>
      <c r="K3" s="1">
        <f>AVERAGE(G3:J3)</f>
        <v>59.25</v>
      </c>
      <c r="L3" s="11">
        <v>50</v>
      </c>
      <c r="M3" s="11">
        <v>48</v>
      </c>
      <c r="N3" s="11">
        <v>56</v>
      </c>
      <c r="O3" s="11">
        <v>60</v>
      </c>
      <c r="P3" s="1">
        <f>AVERAGE(L3:O3)</f>
        <v>53.5</v>
      </c>
      <c r="Q3" s="11">
        <v>52</v>
      </c>
      <c r="R3" s="11">
        <v>67</v>
      </c>
      <c r="S3" s="11">
        <v>60</v>
      </c>
      <c r="T3" s="11">
        <v>77</v>
      </c>
      <c r="U3" s="1">
        <f>AVERAGE(Q3:T3)</f>
        <v>64</v>
      </c>
    </row>
    <row r="4" spans="1:21" x14ac:dyDescent="0.25">
      <c r="A4" s="1" t="s">
        <v>2</v>
      </c>
      <c r="B4" s="11">
        <v>30</v>
      </c>
      <c r="C4" s="11">
        <v>29</v>
      </c>
      <c r="D4" s="11">
        <v>25</v>
      </c>
      <c r="E4" s="11">
        <v>21</v>
      </c>
      <c r="F4" s="1">
        <f t="shared" ref="F4:F8" si="0">AVERAGE(B4:E4)</f>
        <v>26.25</v>
      </c>
      <c r="G4" s="11">
        <v>27</v>
      </c>
      <c r="H4" s="11">
        <v>20</v>
      </c>
      <c r="I4" s="11">
        <v>28</v>
      </c>
      <c r="J4" s="11">
        <v>18</v>
      </c>
      <c r="K4" s="1">
        <f t="shared" ref="K4:K8" si="1">AVERAGE(G4:J4)</f>
        <v>23.25</v>
      </c>
      <c r="L4" s="11">
        <v>23</v>
      </c>
      <c r="M4" s="11">
        <v>28</v>
      </c>
      <c r="N4" s="11">
        <v>29</v>
      </c>
      <c r="O4" s="11">
        <v>23</v>
      </c>
      <c r="P4" s="1">
        <f t="shared" ref="P4:P8" si="2">AVERAGE(L4:O4)</f>
        <v>25.75</v>
      </c>
      <c r="Q4" s="11">
        <v>54</v>
      </c>
      <c r="R4" s="11">
        <v>16</v>
      </c>
      <c r="S4" s="11">
        <v>20</v>
      </c>
      <c r="T4" s="11">
        <v>26</v>
      </c>
      <c r="U4" s="1">
        <f t="shared" ref="U4:U8" si="3">AVERAGE(Q4:T4)</f>
        <v>29</v>
      </c>
    </row>
    <row r="5" spans="1:21" x14ac:dyDescent="0.25">
      <c r="A5" s="1" t="s">
        <v>3</v>
      </c>
      <c r="B5" s="11">
        <v>32</v>
      </c>
      <c r="C5" s="11">
        <v>36</v>
      </c>
      <c r="D5" s="11">
        <v>31</v>
      </c>
      <c r="E5" s="11">
        <v>40</v>
      </c>
      <c r="F5" s="1">
        <f t="shared" si="0"/>
        <v>34.75</v>
      </c>
      <c r="G5" s="11">
        <v>21</v>
      </c>
      <c r="H5" s="11">
        <v>27</v>
      </c>
      <c r="I5" s="11">
        <v>30</v>
      </c>
      <c r="J5" s="11">
        <v>28</v>
      </c>
      <c r="K5" s="1">
        <f t="shared" si="1"/>
        <v>26.5</v>
      </c>
      <c r="L5" s="11">
        <v>21</v>
      </c>
      <c r="M5" s="11">
        <v>22</v>
      </c>
      <c r="N5" s="11">
        <v>24</v>
      </c>
      <c r="O5" s="11">
        <v>21</v>
      </c>
      <c r="P5" s="1">
        <f t="shared" si="2"/>
        <v>22</v>
      </c>
      <c r="Q5" s="11">
        <v>25</v>
      </c>
      <c r="R5" s="11">
        <v>27</v>
      </c>
      <c r="S5" s="11">
        <v>25</v>
      </c>
      <c r="T5" s="11">
        <v>27</v>
      </c>
      <c r="U5" s="1">
        <f t="shared" si="3"/>
        <v>26</v>
      </c>
    </row>
    <row r="6" spans="1:21" x14ac:dyDescent="0.25">
      <c r="A6" s="1" t="s">
        <v>4</v>
      </c>
      <c r="B6" s="11">
        <v>28</v>
      </c>
      <c r="C6" s="11">
        <v>21</v>
      </c>
      <c r="D6" s="11">
        <v>24</v>
      </c>
      <c r="E6" s="11">
        <v>32</v>
      </c>
      <c r="F6" s="1">
        <f t="shared" si="0"/>
        <v>26.25</v>
      </c>
      <c r="G6" s="11">
        <v>30</v>
      </c>
      <c r="H6" s="11">
        <v>29</v>
      </c>
      <c r="I6" s="11">
        <v>28</v>
      </c>
      <c r="J6" s="11">
        <v>27</v>
      </c>
      <c r="K6" s="1">
        <f t="shared" si="1"/>
        <v>28.5</v>
      </c>
      <c r="L6" s="11">
        <v>25</v>
      </c>
      <c r="M6" s="11">
        <v>21</v>
      </c>
      <c r="N6" s="11">
        <v>30</v>
      </c>
      <c r="O6" s="11">
        <v>30</v>
      </c>
      <c r="P6" s="1">
        <f t="shared" si="2"/>
        <v>26.5</v>
      </c>
      <c r="Q6" s="11">
        <v>22</v>
      </c>
      <c r="R6" s="11">
        <v>33</v>
      </c>
      <c r="S6" s="11">
        <v>22</v>
      </c>
      <c r="T6" s="11">
        <v>37</v>
      </c>
      <c r="U6" s="1">
        <f t="shared" si="3"/>
        <v>28.5</v>
      </c>
    </row>
    <row r="7" spans="1:21" x14ac:dyDescent="0.25">
      <c r="A7" s="1" t="s">
        <v>5</v>
      </c>
      <c r="B7" s="11">
        <v>10</v>
      </c>
      <c r="C7" s="11">
        <v>15</v>
      </c>
      <c r="D7" s="11">
        <v>17</v>
      </c>
      <c r="E7" s="11">
        <v>16</v>
      </c>
      <c r="F7" s="1">
        <f t="shared" si="0"/>
        <v>14.5</v>
      </c>
      <c r="G7" s="11">
        <v>22</v>
      </c>
      <c r="H7" s="11">
        <v>20</v>
      </c>
      <c r="I7" s="11">
        <v>24</v>
      </c>
      <c r="J7" s="11">
        <v>16</v>
      </c>
      <c r="K7" s="1">
        <f t="shared" si="1"/>
        <v>20.5</v>
      </c>
      <c r="L7" s="11">
        <v>12</v>
      </c>
      <c r="M7" s="11">
        <v>23</v>
      </c>
      <c r="N7" s="11">
        <v>18</v>
      </c>
      <c r="O7" s="11">
        <v>21</v>
      </c>
      <c r="P7" s="1">
        <f t="shared" si="2"/>
        <v>18.5</v>
      </c>
      <c r="Q7" s="11">
        <v>14</v>
      </c>
      <c r="R7" s="11">
        <v>17</v>
      </c>
      <c r="S7" s="11">
        <v>18</v>
      </c>
      <c r="T7" s="11">
        <v>19</v>
      </c>
      <c r="U7" s="1">
        <f t="shared" si="3"/>
        <v>17</v>
      </c>
    </row>
    <row r="8" spans="1:21" x14ac:dyDescent="0.25">
      <c r="A8" s="1" t="s">
        <v>6</v>
      </c>
      <c r="B8" s="11">
        <v>14</v>
      </c>
      <c r="C8" s="11">
        <v>12</v>
      </c>
      <c r="D8" s="11">
        <v>20</v>
      </c>
      <c r="E8" s="11">
        <v>26</v>
      </c>
      <c r="F8" s="1">
        <f t="shared" si="0"/>
        <v>18</v>
      </c>
      <c r="G8" s="11">
        <v>7</v>
      </c>
      <c r="H8" s="11">
        <v>9</v>
      </c>
      <c r="I8" s="11">
        <v>16</v>
      </c>
      <c r="J8" s="11">
        <v>10</v>
      </c>
      <c r="K8" s="1">
        <f t="shared" si="1"/>
        <v>10.5</v>
      </c>
      <c r="L8" s="11">
        <v>18</v>
      </c>
      <c r="M8" s="11">
        <v>12</v>
      </c>
      <c r="N8" s="11">
        <v>11</v>
      </c>
      <c r="O8" s="11">
        <v>10</v>
      </c>
      <c r="P8" s="1">
        <f t="shared" si="2"/>
        <v>12.75</v>
      </c>
      <c r="Q8" s="11">
        <v>13</v>
      </c>
      <c r="R8" s="11">
        <v>9</v>
      </c>
      <c r="S8" s="11">
        <v>15</v>
      </c>
      <c r="T8" s="11">
        <v>22</v>
      </c>
      <c r="U8" s="1">
        <f t="shared" si="3"/>
        <v>14.75</v>
      </c>
    </row>
    <row r="13" spans="1:21" x14ac:dyDescent="0.25">
      <c r="A13" s="1" t="s">
        <v>32</v>
      </c>
      <c r="B13" s="10" t="s">
        <v>22</v>
      </c>
      <c r="C13" s="10"/>
      <c r="D13" s="10"/>
      <c r="E13" s="10"/>
      <c r="F13" s="10"/>
    </row>
    <row r="14" spans="1:21" x14ac:dyDescent="0.25">
      <c r="A14" s="1"/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I14" s="11" t="s">
        <v>1</v>
      </c>
      <c r="J14" s="16">
        <v>59.1</v>
      </c>
      <c r="K14" t="s">
        <v>45</v>
      </c>
      <c r="M14" s="20" t="s">
        <v>34</v>
      </c>
      <c r="N14" s="20"/>
      <c r="O14" s="20"/>
    </row>
    <row r="15" spans="1:21" x14ac:dyDescent="0.25">
      <c r="A15" s="1" t="s">
        <v>23</v>
      </c>
      <c r="B15" s="13">
        <f>SUM(F3)</f>
        <v>59.5</v>
      </c>
      <c r="C15" s="13">
        <f>SUM(F4)</f>
        <v>26.25</v>
      </c>
      <c r="D15" s="13">
        <f>SUM(F5)</f>
        <v>34.75</v>
      </c>
      <c r="E15" s="13">
        <f>SUM(F6)</f>
        <v>26.25</v>
      </c>
      <c r="F15" s="13">
        <f>SUM(F7)</f>
        <v>14.5</v>
      </c>
      <c r="G15" s="13">
        <f>SUM(F8)</f>
        <v>18</v>
      </c>
      <c r="H15" s="14"/>
      <c r="I15" s="17" t="s">
        <v>2</v>
      </c>
      <c r="J15" s="16">
        <v>26.1</v>
      </c>
      <c r="K15" t="s">
        <v>36</v>
      </c>
      <c r="M15" s="18" t="s">
        <v>42</v>
      </c>
      <c r="N15" s="19"/>
      <c r="O15" s="19"/>
    </row>
    <row r="16" spans="1:21" x14ac:dyDescent="0.25">
      <c r="A16" s="1" t="s">
        <v>24</v>
      </c>
      <c r="B16" s="15">
        <f>SUM(K3)</f>
        <v>59.25</v>
      </c>
      <c r="C16" s="15">
        <f t="shared" ref="C16" si="4">SUM(K4)</f>
        <v>23.25</v>
      </c>
      <c r="D16" s="13">
        <f>SUM(K5)</f>
        <v>26.5</v>
      </c>
      <c r="E16" s="15">
        <f>SUM(K6)</f>
        <v>28.5</v>
      </c>
      <c r="F16" s="15">
        <f>SUM(K7)</f>
        <v>20.5</v>
      </c>
      <c r="G16" s="15">
        <f>SUM(K8)</f>
        <v>10.5</v>
      </c>
      <c r="H16" s="14"/>
      <c r="I16" s="17" t="s">
        <v>3</v>
      </c>
      <c r="J16" s="16">
        <v>27.3</v>
      </c>
      <c r="K16" t="s">
        <v>36</v>
      </c>
      <c r="M16" s="18" t="s">
        <v>43</v>
      </c>
      <c r="N16" s="19"/>
      <c r="O16" s="19"/>
    </row>
    <row r="17" spans="1:15" x14ac:dyDescent="0.25">
      <c r="A17" s="1" t="s">
        <v>25</v>
      </c>
      <c r="B17" s="15">
        <f>SUM(P3)</f>
        <v>53.5</v>
      </c>
      <c r="C17" s="15">
        <f>SUM(P4)</f>
        <v>25.75</v>
      </c>
      <c r="D17" s="15">
        <f>SUM(P5)</f>
        <v>22</v>
      </c>
      <c r="E17" s="15">
        <f>SUM(P6)</f>
        <v>26.5</v>
      </c>
      <c r="F17" s="15">
        <f>SUM(P7)</f>
        <v>18.5</v>
      </c>
      <c r="G17" s="15">
        <f>SUM(P8)</f>
        <v>12.75</v>
      </c>
      <c r="H17" s="14"/>
      <c r="I17" s="17" t="s">
        <v>4</v>
      </c>
      <c r="J17" s="16">
        <v>27.4</v>
      </c>
      <c r="K17" t="s">
        <v>36</v>
      </c>
      <c r="M17" s="18" t="s">
        <v>44</v>
      </c>
      <c r="N17" s="19"/>
      <c r="O17" s="19"/>
    </row>
    <row r="18" spans="1:15" x14ac:dyDescent="0.25">
      <c r="A18" s="1" t="s">
        <v>26</v>
      </c>
      <c r="B18" s="15">
        <f>SUM(U3)</f>
        <v>64</v>
      </c>
      <c r="C18" s="15">
        <f>SUM(U4)</f>
        <v>29</v>
      </c>
      <c r="D18" s="15">
        <f>SUM(U5)</f>
        <v>26</v>
      </c>
      <c r="E18" s="15">
        <f t="shared" ref="E18" si="5">SUM(U6)</f>
        <v>28.5</v>
      </c>
      <c r="F18" s="15">
        <f>SUM(U7)</f>
        <v>17</v>
      </c>
      <c r="G18" s="15">
        <f>SUM(U8)</f>
        <v>14.75</v>
      </c>
      <c r="H18" s="14"/>
      <c r="I18" s="17" t="s">
        <v>5</v>
      </c>
      <c r="J18" s="16">
        <v>17.600000000000001</v>
      </c>
      <c r="K18" t="s">
        <v>35</v>
      </c>
    </row>
    <row r="19" spans="1:15" x14ac:dyDescent="0.25">
      <c r="A19" s="1"/>
      <c r="B19" s="1"/>
      <c r="C19" s="1"/>
      <c r="D19" s="1"/>
      <c r="E19" s="1"/>
      <c r="G19" s="14"/>
      <c r="H19" s="14"/>
      <c r="I19" s="17" t="s">
        <v>6</v>
      </c>
      <c r="J19" s="16">
        <v>14</v>
      </c>
      <c r="K19" t="s">
        <v>35</v>
      </c>
    </row>
    <row r="20" spans="1:15" x14ac:dyDescent="0.25">
      <c r="A20" s="1" t="s">
        <v>33</v>
      </c>
      <c r="B20" s="15">
        <f>AVERAGE(B15:B18)</f>
        <v>59.0625</v>
      </c>
      <c r="C20" s="15">
        <f t="shared" ref="C20:G20" si="6">AVERAGE(C15:C18)</f>
        <v>26.0625</v>
      </c>
      <c r="D20" s="15">
        <f t="shared" si="6"/>
        <v>27.3125</v>
      </c>
      <c r="E20" s="15">
        <f t="shared" si="6"/>
        <v>27.4375</v>
      </c>
      <c r="F20" s="15">
        <f t="shared" si="6"/>
        <v>17.625</v>
      </c>
      <c r="G20" s="15">
        <f t="shared" si="6"/>
        <v>14</v>
      </c>
    </row>
  </sheetData>
  <mergeCells count="9">
    <mergeCell ref="M15:O15"/>
    <mergeCell ref="M16:O16"/>
    <mergeCell ref="M17:O17"/>
    <mergeCell ref="B1:F1"/>
    <mergeCell ref="G1:K1"/>
    <mergeCell ref="L1:P1"/>
    <mergeCell ref="Q1:U1"/>
    <mergeCell ref="B13:F13"/>
    <mergeCell ref="M14:O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1" workbookViewId="0">
      <selection activeCell="G31" sqref="G31"/>
    </sheetView>
  </sheetViews>
  <sheetFormatPr defaultRowHeight="15" x14ac:dyDescent="0.25"/>
  <cols>
    <col min="1" max="1" width="24.5703125" customWidth="1"/>
    <col min="2" max="2" width="20.5703125" customWidth="1"/>
    <col min="3" max="3" width="18.7109375" customWidth="1"/>
    <col min="4" max="4" width="10.5703125" bestFit="1" customWidth="1"/>
    <col min="5" max="5" width="10.28515625" customWidth="1"/>
    <col min="6" max="6" width="24" customWidth="1"/>
    <col min="7" max="7" width="22.42578125" customWidth="1"/>
    <col min="8" max="8" width="21.5703125" customWidth="1"/>
  </cols>
  <sheetData>
    <row r="1" spans="1:4" ht="18" x14ac:dyDescent="0.25">
      <c r="A1" s="25" t="s">
        <v>58</v>
      </c>
      <c r="B1" s="17" t="s">
        <v>59</v>
      </c>
      <c r="C1" s="17" t="s">
        <v>60</v>
      </c>
    </row>
    <row r="2" spans="1:4" x14ac:dyDescent="0.25">
      <c r="A2" s="25" t="s">
        <v>1</v>
      </c>
      <c r="B2" s="17" t="s">
        <v>61</v>
      </c>
      <c r="C2" s="16" t="s">
        <v>72</v>
      </c>
    </row>
    <row r="3" spans="1:4" x14ac:dyDescent="0.25">
      <c r="A3" s="25" t="s">
        <v>2</v>
      </c>
      <c r="B3" s="17" t="s">
        <v>62</v>
      </c>
      <c r="C3" s="16" t="s">
        <v>71</v>
      </c>
    </row>
    <row r="4" spans="1:4" x14ac:dyDescent="0.25">
      <c r="A4" s="25" t="s">
        <v>3</v>
      </c>
      <c r="B4" s="17" t="s">
        <v>63</v>
      </c>
      <c r="C4" s="16" t="s">
        <v>70</v>
      </c>
    </row>
    <row r="5" spans="1:4" x14ac:dyDescent="0.25">
      <c r="A5" s="25" t="s">
        <v>4</v>
      </c>
      <c r="B5" s="17" t="s">
        <v>64</v>
      </c>
      <c r="C5" s="16" t="s">
        <v>69</v>
      </c>
    </row>
    <row r="6" spans="1:4" x14ac:dyDescent="0.25">
      <c r="A6" s="25" t="s">
        <v>5</v>
      </c>
      <c r="B6" s="17" t="s">
        <v>65</v>
      </c>
      <c r="C6" s="16" t="s">
        <v>68</v>
      </c>
    </row>
    <row r="7" spans="1:4" x14ac:dyDescent="0.25">
      <c r="A7" s="25" t="s">
        <v>6</v>
      </c>
      <c r="B7" s="17" t="s">
        <v>66</v>
      </c>
      <c r="C7" s="16" t="s">
        <v>67</v>
      </c>
    </row>
    <row r="9" spans="1:4" x14ac:dyDescent="0.25">
      <c r="A9" s="21" t="s">
        <v>46</v>
      </c>
      <c r="B9" s="17">
        <f>SUM(18 + 59.1)</f>
        <v>77.099999999999994</v>
      </c>
      <c r="C9" s="11">
        <f>SUM(4+7)</f>
        <v>11</v>
      </c>
      <c r="D9" s="16">
        <f>SUM(B9/C9)</f>
        <v>7.0090909090909088</v>
      </c>
    </row>
    <row r="11" spans="1:4" x14ac:dyDescent="0.25">
      <c r="A11" s="11" t="s">
        <v>47</v>
      </c>
      <c r="B11" s="17" t="s">
        <v>48</v>
      </c>
      <c r="C11" s="11" t="s">
        <v>49</v>
      </c>
    </row>
    <row r="12" spans="1:4" x14ac:dyDescent="0.25">
      <c r="A12" s="17">
        <f>SUM(D9/4)</f>
        <v>1.7522727272727272</v>
      </c>
      <c r="B12" s="17">
        <f>SUM(D9/8)</f>
        <v>0.8761363636363636</v>
      </c>
      <c r="C12" s="17">
        <f>SUM(D9/4)</f>
        <v>1.7522727272727272</v>
      </c>
    </row>
    <row r="14" spans="1:4" x14ac:dyDescent="0.25">
      <c r="A14" s="1" t="s">
        <v>22</v>
      </c>
      <c r="B14" s="11" t="s">
        <v>50</v>
      </c>
      <c r="C14" s="11" t="s">
        <v>51</v>
      </c>
      <c r="D14" s="1" t="s">
        <v>33</v>
      </c>
    </row>
    <row r="15" spans="1:4" x14ac:dyDescent="0.25">
      <c r="A15" s="25" t="s">
        <v>1</v>
      </c>
      <c r="B15" s="17">
        <f>SUM(A12*1/1)</f>
        <v>1.7522727272727272</v>
      </c>
      <c r="C15" s="17">
        <f>SUM(B12*1/7)</f>
        <v>0.12516233766233767</v>
      </c>
      <c r="D15" s="17">
        <f>SUM(B15:C15)/2</f>
        <v>0.93871753246753242</v>
      </c>
    </row>
    <row r="16" spans="1:4" x14ac:dyDescent="0.25">
      <c r="A16" s="25" t="s">
        <v>2</v>
      </c>
      <c r="B16" s="17">
        <f>SUM(A12*4/1)</f>
        <v>7.0090909090909088</v>
      </c>
      <c r="C16" s="17">
        <f>SUM(B12*1/3)</f>
        <v>0.29204545454545455</v>
      </c>
      <c r="D16" s="17">
        <f t="shared" ref="D16:D20" si="0">SUM(B16:C16)/2</f>
        <v>3.6505681818181817</v>
      </c>
    </row>
    <row r="17" spans="1:8" x14ac:dyDescent="0.25">
      <c r="A17" s="25" t="s">
        <v>3</v>
      </c>
      <c r="B17" s="17">
        <f>SUM(A12*4/1)</f>
        <v>7.0090909090909088</v>
      </c>
      <c r="C17" s="17">
        <f>SUM(B12*1/3)</f>
        <v>0.29204545454545455</v>
      </c>
      <c r="D17" s="17">
        <f t="shared" si="0"/>
        <v>3.6505681818181817</v>
      </c>
    </row>
    <row r="18" spans="1:8" x14ac:dyDescent="0.25">
      <c r="A18" s="25" t="s">
        <v>4</v>
      </c>
      <c r="B18" s="22">
        <f>SUM(A12*4/1)</f>
        <v>7.0090909090909088</v>
      </c>
      <c r="C18" s="17">
        <f>SUM(B12*1/3)</f>
        <v>0.29204545454545455</v>
      </c>
      <c r="D18" s="17">
        <f t="shared" si="0"/>
        <v>3.6505681818181817</v>
      </c>
    </row>
    <row r="19" spans="1:8" x14ac:dyDescent="0.25">
      <c r="A19" s="25" t="s">
        <v>5</v>
      </c>
      <c r="B19" s="17">
        <f>SUM(A12*4/1)</f>
        <v>7.0090909090909088</v>
      </c>
      <c r="C19" s="17">
        <f>SUM(B12*1/1)</f>
        <v>0.8761363636363636</v>
      </c>
      <c r="D19" s="17">
        <f t="shared" si="0"/>
        <v>3.9426136363636362</v>
      </c>
    </row>
    <row r="20" spans="1:8" x14ac:dyDescent="0.25">
      <c r="A20" s="25" t="s">
        <v>6</v>
      </c>
      <c r="B20" s="17">
        <f>SUM(A12*5/1)</f>
        <v>8.7613636363636367</v>
      </c>
      <c r="C20" s="17">
        <f>SUM(B12*1/1)</f>
        <v>0.8761363636363636</v>
      </c>
      <c r="D20" s="17">
        <f t="shared" si="0"/>
        <v>4.8187500000000005</v>
      </c>
    </row>
    <row r="22" spans="1:8" x14ac:dyDescent="0.25">
      <c r="A22" s="21" t="s">
        <v>52</v>
      </c>
      <c r="B22" s="17">
        <f>SUM(D20-D15)/5</f>
        <v>0.77600649350649364</v>
      </c>
    </row>
    <row r="23" spans="1:8" x14ac:dyDescent="0.25">
      <c r="E23" t="s">
        <v>22</v>
      </c>
      <c r="F23" s="1" t="s">
        <v>78</v>
      </c>
      <c r="G23" s="1" t="s">
        <v>79</v>
      </c>
      <c r="H23" s="1"/>
    </row>
    <row r="24" spans="1:8" ht="15.75" x14ac:dyDescent="0.25">
      <c r="A24" s="23" t="s">
        <v>53</v>
      </c>
      <c r="B24" s="17">
        <f>SUM(D15+B22)</f>
        <v>1.714724025974026</v>
      </c>
      <c r="C24" s="11" t="s">
        <v>73</v>
      </c>
      <c r="E24" s="1" t="s">
        <v>1</v>
      </c>
      <c r="F24" s="16">
        <v>0.93871753246753242</v>
      </c>
      <c r="G24" s="1" t="s">
        <v>53</v>
      </c>
    </row>
    <row r="25" spans="1:8" ht="15.75" x14ac:dyDescent="0.25">
      <c r="A25" s="24" t="s">
        <v>54</v>
      </c>
      <c r="B25" s="17">
        <f>SUM(B24+B22)</f>
        <v>2.4907305194805196</v>
      </c>
      <c r="C25" s="11" t="s">
        <v>74</v>
      </c>
      <c r="E25" s="1" t="s">
        <v>2</v>
      </c>
      <c r="F25" s="16">
        <v>3.6505681818181817</v>
      </c>
      <c r="G25" s="1" t="s">
        <v>80</v>
      </c>
    </row>
    <row r="26" spans="1:8" ht="15.75" x14ac:dyDescent="0.25">
      <c r="A26" s="23" t="s">
        <v>55</v>
      </c>
      <c r="B26" s="17">
        <f>SUM(B25+B22)</f>
        <v>3.2667370129870132</v>
      </c>
      <c r="C26" s="11" t="s">
        <v>75</v>
      </c>
      <c r="E26" s="1" t="s">
        <v>3</v>
      </c>
      <c r="F26" s="16">
        <v>3.6505681818181817</v>
      </c>
      <c r="G26" s="1" t="s">
        <v>80</v>
      </c>
    </row>
    <row r="27" spans="1:8" ht="15.75" x14ac:dyDescent="0.25">
      <c r="A27" s="24" t="s">
        <v>56</v>
      </c>
      <c r="B27" s="17">
        <f>SUM(B26+B22)</f>
        <v>4.0427435064935064</v>
      </c>
      <c r="C27" s="11" t="s">
        <v>76</v>
      </c>
      <c r="E27" s="1" t="s">
        <v>4</v>
      </c>
      <c r="F27" s="16">
        <v>3.6505681818181817</v>
      </c>
      <c r="G27" s="1" t="s">
        <v>80</v>
      </c>
    </row>
    <row r="28" spans="1:8" ht="15.75" x14ac:dyDescent="0.25">
      <c r="A28" s="23" t="s">
        <v>57</v>
      </c>
      <c r="B28" s="17">
        <f>SUM(B27+B22)</f>
        <v>4.8187499999999996</v>
      </c>
      <c r="C28" s="11" t="s">
        <v>77</v>
      </c>
      <c r="E28" s="1" t="s">
        <v>5</v>
      </c>
      <c r="F28" s="16">
        <v>3.9426136363636362</v>
      </c>
      <c r="G28" s="1" t="s">
        <v>80</v>
      </c>
    </row>
    <row r="29" spans="1:8" x14ac:dyDescent="0.25">
      <c r="E29" s="1" t="s">
        <v>6</v>
      </c>
      <c r="F29" s="16">
        <v>4.8187500000000005</v>
      </c>
      <c r="G29" s="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Klorofil</vt:lpstr>
      <vt:lpstr>Asam Salisilat</vt:lpstr>
      <vt:lpstr>Profil Protein</vt:lpstr>
      <vt:lpstr>Masa Inkubasi</vt:lpstr>
      <vt:lpstr>Intensitas Penyakit</vt:lpstr>
      <vt:lpstr>Penilaian Ketahanan Tanaman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2024-08-15T17:51:51Z</dcterms:created>
  <dcterms:modified xsi:type="dcterms:W3CDTF">2024-08-20T20:49:53Z</dcterms:modified>
</cp:coreProperties>
</file>